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api.box.com/wopi/files/1722783479826/WOPIServiceId_TP_BOX_2/WOPIUserId_-/"/>
    </mc:Choice>
  </mc:AlternateContent>
  <xr:revisionPtr revIDLastSave="1" documentId="13_ncr:1_{EC30BCCB-A02E-457D-B945-0F3A36A8E17D}" xr6:coauthVersionLast="47" xr6:coauthVersionMax="47" xr10:uidLastSave="{FAFE41CE-331A-4129-AC1F-ED38CCD4A45E}"/>
  <bookViews>
    <workbookView xWindow="2850" yWindow="3525" windowWidth="21600" windowHeight="11145"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5" l="1"/>
  <c r="H2" i="6"/>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5" i="8" s="1"/>
  <c r="J7" i="6"/>
  <c r="J10" i="6"/>
  <c r="J8" i="6"/>
  <c r="J9" i="6"/>
  <c r="J11" i="6"/>
  <c r="J2" i="6" l="1"/>
  <c r="K2" i="6" s="1"/>
  <c r="J2" i="9"/>
  <c r="K2" i="9" s="1"/>
  <c r="J10" i="8"/>
  <c r="J6" i="8"/>
  <c r="J9" i="8"/>
  <c r="J8" i="8"/>
  <c r="J7" i="8"/>
  <c r="J8" i="7"/>
  <c r="J7" i="7"/>
  <c r="J9" i="7"/>
  <c r="J10" i="7"/>
  <c r="J11" i="7"/>
  <c r="J5" i="7"/>
  <c r="J6" i="7"/>
  <c r="J9" i="1"/>
  <c r="J7" i="1"/>
  <c r="J10" i="1"/>
  <c r="J8" i="1"/>
  <c r="J11" i="1"/>
  <c r="J6" i="1"/>
  <c r="J2" i="8" l="1"/>
  <c r="K2" i="8" s="1"/>
  <c r="J2" i="7"/>
  <c r="K2" i="7" s="1"/>
  <c r="J2" i="1"/>
  <c r="K2" i="1" s="1"/>
  <c r="B27" i="5"/>
  <c r="C27" i="5" s="1"/>
  <c r="B30" i="5"/>
  <c r="C30" i="5" l="1"/>
  <c r="B26" i="5"/>
  <c r="B29" i="5"/>
  <c r="B28" i="5"/>
  <c r="C28" i="5" s="1"/>
  <c r="C32" i="5" l="1"/>
  <c r="C29" i="5"/>
  <c r="C26" i="5"/>
</calcChain>
</file>

<file path=xl/sharedStrings.xml><?xml version="1.0" encoding="utf-8"?>
<sst xmlns="http://schemas.openxmlformats.org/spreadsheetml/2006/main" count="424" uniqueCount="311">
  <si>
    <t>Proposal Evaluation</t>
  </si>
  <si>
    <t>Proposal</t>
  </si>
  <si>
    <t>Organization</t>
  </si>
  <si>
    <t>Evaluator</t>
  </si>
  <si>
    <t>Line of Business</t>
  </si>
  <si>
    <t>Technology Development</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</si>
  <si>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</si>
  <si>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</si>
  <si>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</si>
  <si>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</si>
  <si>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</si>
  <si>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</si>
  <si>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</si>
  <si>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</si>
  <si>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</si>
  <si>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</si>
  <si>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</si>
  <si>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</si>
  <si>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</si>
  <si>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</si>
  <si>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Weighted score</t>
  </si>
  <si>
    <t>Strength/Justification</t>
  </si>
  <si>
    <t>Weakness/Justification</t>
  </si>
  <si>
    <t>Notable Features (Intangible)</t>
  </si>
  <si>
    <t>A-1</t>
  </si>
  <si>
    <t>No science question or technology maturation plan posed.</t>
  </si>
  <si>
    <t>Compelling nature and priority of the science or technology objectives</t>
  </si>
  <si>
    <t>A-2</t>
  </si>
  <si>
    <t>Science or technology maturation objectives are not stated.</t>
  </si>
  <si>
    <t>Science or technology maturation objectives lack compelling basis. No evidence is provided to substantiate priority.</t>
  </si>
  <si>
    <t>Science or technology maturation objectives are not prioritized but represent a somewhat compelling line of investigation or approach.</t>
  </si>
  <si>
    <t>Science or technology maturation objectives are compelling, but the stated priority is general and not justified.</t>
  </si>
  <si>
    <t>Science or technology maturation objectives are highly compelling and directly related to documented priorities.</t>
  </si>
  <si>
    <t>Science or technology maturation objectives are directly related to high-priority science or technologies as documented in external strategy documents. Letter(s) of support are provided.</t>
  </si>
  <si>
    <t>A-3</t>
  </si>
  <si>
    <t>Programmatic value of proposed project</t>
  </si>
  <si>
    <t>A-4</t>
  </si>
  <si>
    <t>N/A</t>
  </si>
  <si>
    <t>The project likely overlaps with other research and development efforts.</t>
  </si>
  <si>
    <t>The project includes science or technology progress but is not coordinated with other planned missions.</t>
  </si>
  <si>
    <t>The project includes science or technology progress and is coordinated with at least one other project.</t>
  </si>
  <si>
    <t>The project includes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</si>
  <si>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</si>
  <si>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</si>
  <si>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</si>
  <si>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is likely to meet the scientific investigation or technology maturation goals and objectives. The mission requirements are appropriate for ensuring success.</t>
  </si>
  <si>
    <t xml:space="preserve">Merit of data results/analysis plan </t>
  </si>
  <si>
    <t>A-6</t>
  </si>
  <si>
    <t>No information provided about the data collection and analysis plan</t>
  </si>
  <si>
    <t xml:space="preserve">Data collection and analysis plan is incomplete and/or missing significant evidence that the collected data is adequate to assess project success based on the provided success criteria. </t>
  </si>
  <si>
    <t>Data collection and analysis plan provides some evidence that project success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</si>
  <si>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</si>
  <si>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</si>
  <si>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is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</si>
  <si>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</si>
  <si>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</si>
  <si>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</si>
  <si>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</si>
  <si>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</si>
  <si>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</si>
  <si>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</si>
  <si>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</si>
  <si>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</si>
  <si>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</si>
  <si>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</si>
  <si>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</si>
  <si>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</si>
  <si>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</si>
  <si>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</si>
  <si>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</si>
  <si>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</si>
  <si>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</si>
  <si>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</si>
  <si>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</si>
  <si>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</si>
  <si>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</si>
  <si>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</si>
  <si>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</si>
  <si>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</si>
  <si>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</si>
  <si>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</si>
  <si>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</si>
  <si>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</si>
  <si>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</si>
  <si>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</si>
  <si>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</si>
  <si>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</si>
  <si>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</si>
  <si>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</si>
  <si>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</si>
  <si>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</si>
  <si>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</si>
  <si>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</si>
  <si>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</si>
  <si>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</si>
  <si>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</si>
  <si>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</si>
  <si>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</si>
  <si>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</si>
  <si>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</si>
  <si>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</si>
  <si>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</si>
  <si>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</si>
  <si>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</si>
  <si>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</si>
  <si>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</si>
  <si>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</si>
  <si>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</si>
  <si>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</si>
  <si>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</si>
  <si>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</si>
  <si>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</si>
  <si>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</si>
  <si>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</si>
  <si>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</si>
  <si>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</si>
  <si>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</si>
  <si>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</si>
  <si>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</si>
  <si>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</si>
  <si>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</si>
  <si>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</si>
  <si>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</si>
  <si>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</si>
  <si>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</si>
  <si>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</si>
  <si>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</si>
  <si>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</si>
  <si>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</si>
  <si>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</si>
  <si>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</si>
  <si>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</si>
  <si>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</si>
  <si>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</si>
  <si>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</si>
  <si>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</si>
  <si>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</si>
  <si>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</si>
  <si>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</si>
  <si>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</si>
  <si>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</si>
  <si>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</si>
  <si>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</si>
  <si>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</si>
  <si>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</si>
  <si>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</si>
  <si>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</si>
  <si>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</si>
  <si>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</si>
  <si>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</si>
  <si>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</si>
  <si>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</si>
  <si>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</si>
  <si>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</si>
  <si>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</si>
  <si>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</si>
  <si>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</si>
  <si>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</si>
  <si>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</si>
  <si>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</si>
  <si>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</si>
  <si>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</si>
  <si>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</si>
  <si>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</si>
  <si>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</si>
  <si>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</si>
  <si>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</si>
  <si>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</si>
  <si>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</si>
  <si>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</si>
  <si>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</si>
  <si>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</si>
  <si>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</si>
  <si>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</si>
  <si>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</si>
  <si>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</si>
  <si>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</si>
  <si>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</si>
  <si>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</si>
  <si>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</si>
  <si>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</si>
  <si>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</si>
  <si>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</si>
  <si>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</si>
  <si>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</si>
  <si>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</si>
  <si>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</si>
  <si>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</si>
  <si>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</si>
  <si>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</si>
  <si>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</si>
  <si>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</si>
  <si>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</si>
  <si>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</si>
  <si>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</si>
  <si>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</si>
  <si>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</si>
  <si>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</si>
  <si>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</si>
  <si>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is discussed in a credible way but may not be fully quantified and addressed.</t>
  </si>
  <si>
    <t>Project funding is fully available and documented in one or more commitment letters. The funding needed to complete and commercialize the results is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</si>
  <si>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</si>
  <si>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</si>
  <si>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</si>
  <si>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</si>
  <si>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</si>
  <si>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</si>
  <si>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</si>
  <si>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</si>
  <si>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</si>
  <si>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TOTAL SCORE, STEM PANEL</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</si>
  <si>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</si>
  <si>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</si>
  <si>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</si>
  <si>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</si>
  <si>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</si>
  <si>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</si>
  <si>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</si>
  <si>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STEM education and/or workforce development goals are specific, clearly defined, and compelling. Outreach outcomes, including scaling/expansion of existing programming, are defined, have detailed planning,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</si>
  <si>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</si>
  <si>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</si>
  <si>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</si>
  <si>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</si>
  <si>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</si>
  <si>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</si>
  <si>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</si>
  <si>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</si>
  <si>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</si>
  <si>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</si>
  <si>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</si>
  <si>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</si>
  <si>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The planned STEM education and workforce development is clearly defined, comprehensive, and somewhat compelling. Students are substantially involved in hands-on, problem-based learning that represents at least 75% of the defined effort. Student experiential learning goals are documented and tracked.</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</si>
  <si>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</si>
  <si>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Extent to which outcomes of STEM education and/or workforce development project provide social impact</t>
  </si>
  <si>
    <t>E-4</t>
  </si>
  <si>
    <t xml:space="preserve">Proposal contains no discussion of how disadvantaged or underrepresented groups will be included in the project. </t>
  </si>
  <si>
    <t>The STEM education and/or workforce development plan has some discussion of demographics but no approaches to reach disadvantaged demographics.</t>
  </si>
  <si>
    <t>The STEM education and/or workforce development plan has defined planned demographics with some discussion of options to more broadly reach disadvantaged demographics.</t>
  </si>
  <si>
    <t>The STEM education and/or workforce development plan has defined planned demographics for outreach, with a plan to proactively address disadvantaged demographics and build community, inclusion, and diversity.</t>
  </si>
  <si>
    <t>Likelihood of STEM education and/or workforce development success</t>
  </si>
  <si>
    <t>E-5</t>
  </si>
  <si>
    <t>Proposal does not include discussion of liklihood of STEM education and/or workforce development success.</t>
  </si>
  <si>
    <t xml:space="preserve">The planned STEM education and/or workforce development is highly unlikely to achieve success; and/or there is no identification of mechanisms for measuring efficacy. </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</si>
  <si>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</si>
  <si>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</si>
  <si>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</si>
  <si>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 xml:space="preserve">The planned STEM education and/or workforce development is likely to achieve the goals and objectives. Robust mechanisms are in place to collect efficacy data.
</t>
  </si>
  <si>
    <t>Merit and scope of STEM education and/or workforce development assessment and measurement plan</t>
  </si>
  <si>
    <t>E-6</t>
  </si>
  <si>
    <t>Proposal contains no discussion of a STEM education and/or workforce development assessment and measurement plan.</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</si>
  <si>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</si>
  <si>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</si>
  <si>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</si>
  <si>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</si>
  <si>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</si>
  <si>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</si>
  <si>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</si>
  <si>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</si>
  <si>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</si>
  <si>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</si>
  <si>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In-Space Production</t>
  </si>
  <si>
    <t>A-TOT</t>
  </si>
  <si>
    <t>B-TOT</t>
  </si>
  <si>
    <t>C-TOT</t>
  </si>
  <si>
    <t>D-TOT</t>
  </si>
  <si>
    <t>E-TOT</t>
  </si>
  <si>
    <t>F-1</t>
  </si>
  <si>
    <t>F-2</t>
  </si>
  <si>
    <t>F-3</t>
  </si>
  <si>
    <t>F-4</t>
  </si>
  <si>
    <t>F-5</t>
  </si>
  <si>
    <t>F-6</t>
  </si>
  <si>
    <t>F-TOT</t>
  </si>
  <si>
    <t>Project leads to execution of specific business, regulatory, and product milestones and incremental revenue after completion</t>
  </si>
  <si>
    <t>Ability to leverage project outcomes across multiple applications, customers, or needs</t>
  </si>
  <si>
    <t>ISS National Lab STEM Education and Workforce Development Panel - Proposal Evaluation Rubric</t>
  </si>
  <si>
    <r>
      <rPr>
        <sz val="11"/>
        <color rgb="FF000000"/>
        <rFont val="Calibri"/>
        <scheme val="minor"/>
      </rPr>
      <t>Innovation</t>
    </r>
    <r>
      <rPr>
        <strike/>
        <sz val="11"/>
        <color rgb="FF000000"/>
        <rFont val="Calibri"/>
        <scheme val="minor"/>
      </rPr>
      <t xml:space="preserve"> </t>
    </r>
    <r>
      <rPr>
        <sz val="11"/>
        <color rgb="FF000000"/>
        <rFont val="Calibri"/>
        <scheme val="minor"/>
      </rPr>
      <t>and novelty of approach</t>
    </r>
  </si>
  <si>
    <t>No evidence of innovation or novelty provided.</t>
  </si>
  <si>
    <t xml:space="preserve">Science question or technology maturation plan is posed in a general manner. No success criteria provided. </t>
  </si>
  <si>
    <t xml:space="preserve">Science question or technology maturation plan is specific, but success criteria is minimal or not quantifiable. The current TRL is stated but not justified. </t>
  </si>
  <si>
    <t>Science question or technology maturation plan and success criteria are specific and address, at a minimum, relevance and achievability. The starting and ending TRL are stated, but the justification is vague.</t>
  </si>
  <si>
    <t>Science question or technology maturation plan and success criteria are specific, measurable, achievable, and relevant. Technology maturation plan defines starting and ending TRL with a substantial justification.</t>
  </si>
  <si>
    <t>Science question or technology maturation plan and success criteria are specific, measurable, achievable, relevant, and time-based. Technology maturation defines starting and ending TRL and details steps to achieve advancement.</t>
  </si>
  <si>
    <t xml:space="preserve">The proposal provides at least one novel or innovative factor, but the significance of the science or technology relative to the current state of the art is unclear. No technical background provided. </t>
  </si>
  <si>
    <t xml:space="preserve">The proposal provides at least one novel or innovative factor, but the significance of the technology or science relative to the current state of the art is minimal. Minimal technical background provided. </t>
  </si>
  <si>
    <t xml:space="preserve">The proposal provides a somewhat novel line of investigation or an innovative technology. The technical background is general, and the technology or science is somewhat innovative relative to the state of the art. </t>
  </si>
  <si>
    <t xml:space="preserve">The proposal provides a substantially novel line of investigation or innovative technology. The technical background is mostly clear, and the technology or science is substantialy innovative relative to the state of the art. </t>
  </si>
  <si>
    <r>
      <t>The proposal represents a novel line of investigation or innovative technology</t>
    </r>
    <r>
      <rPr>
        <strike/>
        <sz val="10"/>
        <rFont val="Calibri"/>
        <family val="2"/>
        <scheme val="minor"/>
      </rPr>
      <t>.</t>
    </r>
    <r>
      <rPr>
        <sz val="10"/>
        <rFont val="Calibri"/>
        <family val="2"/>
        <scheme val="minor"/>
      </rPr>
      <t xml:space="preserve"> The technical background is clear, and the technology or science is transformative relative to the state of the art. </t>
    </r>
  </si>
  <si>
    <t>The project may achieve the scientific investigation or technology maturation goals and objectives but with high risk. Mission requirements are minimal.</t>
  </si>
  <si>
    <t>The project may achieve the scientific investigation or technology maturation goals and objectives with moderate risk. Mission requirements are generic and provide little guidance to achieve the stated success criteria.</t>
  </si>
  <si>
    <t>The project may achieve the scientific investigation or technology maturation goals and objectives with medium-low risk. Mission requirements are well-stated and provide some guidance for achieving the success criteria.</t>
  </si>
  <si>
    <t>Data collection and analysis plan may be adequate to assess project success (post-mortem) based on the provided success criteria, but the  plan is generic and lacks detail.</t>
  </si>
  <si>
    <t xml:space="preserve">Data collection and analysis plan appears to be adequate to assess project success (post-mortem) based on the provided success criteria. The analysis plan allows some monitoring during execution of the project.  </t>
  </si>
  <si>
    <t xml:space="preserve">The data collection and analysis plan are fully adequate to assess project success based on the provided success criteria. The analysis plan allows monitoring and in-flight adjustments during execution of the project. The offeror has plans for broad presentation of results (consistent with IP constraints). </t>
  </si>
  <si>
    <t>Clearly defined science question or technology maturation goal and success criteria addressing expected advancement(s)</t>
  </si>
  <si>
    <t>STEM Education and Workforce Dev</t>
  </si>
  <si>
    <t>STEM Education &amp; Workforce Development</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</si>
  <si>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</si>
  <si>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</si>
  <si>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Crew time estimates are provided but lack some detail or are not fully supported. The impact on ISS operations is recognized but may not be fully defined or sustainable.</t>
  </si>
  <si>
    <t>Crew time estimates are detailed and well-supported, acknowledging the impact on ISS operations. They are realistic and provide a clear understanding of the installation and operation impacts.</t>
  </si>
  <si>
    <t>Operational status deficiencies of support equipment, logistics, and consumables are identified but lack depth. Some relevant factors may be overlooked.</t>
  </si>
  <si>
    <t>Detailed operational status deficiencies of support equipment, logistics, and consumables are identified. Realistic assessments are provided, though some aspects may lack depth.</t>
  </si>
  <si>
    <t>Mass, volume, power, and interface requirements of the experimental payload are discussed but lack specific details or supporting budgets. Downmass (if relevant) needs may not be fully addressed.</t>
  </si>
  <si>
    <t>Mass, volume, power, and interface requirements of the experimental payload are clearly identified with relevant budgets. Downmass (if relevant) needs are addressed, though some aspects may lack depth.</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</si>
  <si>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</si>
  <si>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and compliance plans are reasonable, though they may lack some specificity or timeliness.</t>
  </si>
  <si>
    <t>Data collection plans lack specific data transmission rates or volumes, and there is limited mapping to project objectives. Sustainability is uncertain, and some details may be lacking.</t>
  </si>
  <si>
    <t>Data collection and downlink plans are identified, supporting project objectives. While sustainable, some details may lack depth, but overall, they meet ISS service requirements and project goals.</t>
  </si>
  <si>
    <t>Completion criteria are provided, but may lack detail or consistency with ISS operations sustainability. Contingency scenarios might not be fully considered.</t>
  </si>
  <si>
    <t>Completion criteria are well-defined and generally consistent with ISS operations sustainability. Contingency scenarios are discussed, though some details may be lacking.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</si>
</sst>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1"/>
      <color rgb="FF000000"/>
      <name val="Calibri"/>
      <scheme val="minor"/>
    </font>
    <font>
      <strike/>
      <sz val="11"/>
      <color rgb="FF000000"/>
      <name val="Calibri"/>
      <scheme val="minor"/>
    </font>
    <font>
      <sz val="11"/>
      <name val="Calibri"/>
      <family val="2"/>
      <scheme val="minor"/>
    </font>
    <font>
      <sz val="11"/>
      <color rgb="FF000000"/>
      <name val="Calibri"/>
      <family val="2"/>
      <scheme val="minor"/>
    </font>
    <font>
      <strike/>
      <sz val="10"/>
      <name val="Calibri"/>
      <family val="2"/>
      <scheme val="minor"/>
    </font>
    <font>
      <sz val="14"/>
      <color rgb="FF000000"/>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
      <patternFill patternType="solid">
        <fgColor rgb="FFD9D9D9"/>
        <bgColor rgb="FF000000"/>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0">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18" fillId="5" borderId="3" xfId="0" applyFont="1" applyFill="1" applyBorder="1" applyAlignment="1" applyProtection="1">
      <alignment horizontal="center" vertical="center" wrapText="1"/>
      <protection locked="0"/>
    </xf>
    <xf numFmtId="0" fontId="19" fillId="5" borderId="2" xfId="0" applyFont="1" applyFill="1" applyBorder="1" applyAlignment="1" applyProtection="1">
      <alignment horizontal="center" vertical="center" wrapText="1"/>
      <protection locked="0"/>
    </xf>
    <xf numFmtId="0" fontId="3" fillId="0" borderId="14" xfId="0" applyFont="1" applyBorder="1" applyAlignment="1" applyProtection="1">
      <alignment horizontal="center" vertical="center"/>
      <protection locked="0"/>
    </xf>
    <xf numFmtId="2" fontId="18" fillId="0" borderId="0" xfId="0" applyNumberFormat="1" applyFont="1"/>
    <xf numFmtId="2" fontId="7" fillId="0" borderId="11" xfId="0" applyNumberFormat="1" applyFont="1" applyBorder="1" applyProtection="1">
      <protection locked="0"/>
    </xf>
    <xf numFmtId="0" fontId="21" fillId="17" borderId="2" xfId="0" applyFont="1" applyFill="1" applyBorder="1"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2395220</xdr:colOff>
      <xdr:row>18</xdr:row>
      <xdr:rowOff>183356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tabSelected="1" topLeftCell="A21" zoomScale="80" zoomScaleNormal="80" workbookViewId="0">
      <selection activeCell="B32" sqref="B32"/>
    </sheetView>
  </sheetViews>
  <sheetFormatPr defaultColWidth="8.7109375" defaultRowHeight="15" x14ac:dyDescent="0.25"/>
  <cols>
    <col min="1" max="1" width="50.7109375" customWidth="1"/>
    <col min="3" max="3" width="51.42578125" customWidth="1"/>
  </cols>
  <sheetData>
    <row r="20" spans="1:3" ht="26.25" x14ac:dyDescent="0.4">
      <c r="A20" s="2" t="s">
        <v>0</v>
      </c>
    </row>
    <row r="21" spans="1:3" ht="18.75" x14ac:dyDescent="0.3">
      <c r="A21" s="81" t="s">
        <v>1</v>
      </c>
      <c r="B21" s="81"/>
    </row>
    <row r="22" spans="1:3" ht="18.75" x14ac:dyDescent="0.25">
      <c r="A22" s="82" t="s">
        <v>2</v>
      </c>
      <c r="B22" s="82"/>
    </row>
    <row r="23" spans="1:3" ht="18.75" x14ac:dyDescent="0.3">
      <c r="A23" s="81" t="s">
        <v>3</v>
      </c>
      <c r="B23" s="81"/>
    </row>
    <row r="24" spans="1:3" ht="18.75" x14ac:dyDescent="0.25">
      <c r="A24" s="82" t="s">
        <v>4</v>
      </c>
      <c r="B24" s="82"/>
      <c r="C24" t="s">
        <v>5</v>
      </c>
    </row>
    <row r="26" spans="1:3" ht="18.75" x14ac:dyDescent="0.3">
      <c r="A26" s="3" t="s">
        <v>6</v>
      </c>
      <c r="B26" s="1" t="str">
        <f>IF('Science&amp;Technology'!J2&lt;&gt;0,'Science&amp;Technology'!J2,"")</f>
        <v/>
      </c>
      <c r="C26" s="8" t="str">
        <f>IF(C24=Weights!E1,"NOT RELEVANT",IF('Science&amp;Technology'!J2=0,"",IF(B26&lt;=50,"POOR",IF(B26&lt;=65,"FAIR",IF(B26&lt;=75,"GOOD",IF(B26&lt;=85,"VERY GOOD","EXCELLENT"))))))</f>
        <v/>
      </c>
    </row>
    <row r="27" spans="1:3" ht="18.75" x14ac:dyDescent="0.3">
      <c r="A27" s="4" t="s">
        <v>7</v>
      </c>
      <c r="B27" s="1" t="str">
        <f>IF('Implementation Feasibility'!J2&lt;&gt;0,'Implementation Feasibility'!J2,"")</f>
        <v/>
      </c>
      <c r="C27" s="8" t="str">
        <f>IF('Implementation Feasibility'!J2=0,"",IF(B27&lt;=50,"POOR",IF(B27&lt;=65,"FAIR",IF(B27&lt;=75,"GOOD",IF(B27&lt;=85,"VERY GOOD","EXCELLENT")))))</f>
        <v/>
      </c>
    </row>
    <row r="28" spans="1:3" ht="18.75" x14ac:dyDescent="0.3">
      <c r="A28" s="5" t="s">
        <v>8</v>
      </c>
      <c r="B28" s="1" t="str">
        <f>IF('Operations&amp;ISS Utilization'!J2&lt;&gt;0,'Operations&amp;ISS Utilization'!J2,"")</f>
        <v/>
      </c>
      <c r="C28" s="8" t="str">
        <f>IF('Operations&amp;ISS Utilization'!J2=0,"",IF(B28&lt;=50,"POOR",IF(B28&lt;=65,"FAIR",IF(B28&lt;=75,"GOOD",IF(B28&lt;=85,"VERY GOOD","EXCELLENT")))))</f>
        <v/>
      </c>
    </row>
    <row r="29" spans="1:3" ht="18.75" x14ac:dyDescent="0.3">
      <c r="A29" s="6" t="s">
        <v>9</v>
      </c>
      <c r="B29" s="1" t="str">
        <f>IF('Business&amp;Economic'!J2&lt;&gt;0,'Business&amp;Economic'!J2,"")</f>
        <v/>
      </c>
      <c r="C29" s="8" t="str">
        <f>IF(AND(C24&lt;&gt;Weights!C1,C24&lt;&gt;Weights!D1),"NOT RELEVANT",IF('Business&amp;Economic'!J2=0,"",IF(B29&lt;=50,"POOR",IF(B29&lt;=65,"FAIR",IF(B29&lt;=75,"GOOD",IF(B29&lt;=85,"VERY GOOD","EXCELLENT"))))))</f>
        <v/>
      </c>
    </row>
    <row r="30" spans="1:3" ht="18.75" x14ac:dyDescent="0.3">
      <c r="A30" s="7" t="s">
        <v>296</v>
      </c>
      <c r="B30" s="1" t="str">
        <f>IF('STEM Education'!J2&lt;&gt;0,'STEM Education'!J2,"")</f>
        <v/>
      </c>
      <c r="C30" s="8" t="str">
        <f>IF(C24&lt;&gt;Weights!E1,"NOT RELEVANT",IF(B30&lt;=50,"POOR",IF('STEM Education'!J2=0,"",IF(B30&lt;=65,"FAIR",IF(B30&lt;=75,"GOOD",IF(B30&lt;=85,"VERY GOOD","EXCELLENT"))))))</f>
        <v>NOT RELEVANT</v>
      </c>
    </row>
    <row r="32" spans="1:3" x14ac:dyDescent="0.25">
      <c r="A32" s="9" t="s">
        <v>10</v>
      </c>
      <c r="B32" s="1" t="str">
        <f>IFERROR(IF(C24="Fundamental Science",AVERAGE(B26:B28),IF(C24="In-Space Production",0.35*B26+0.1*B27+0.1*B28+0.45*B29,IF(C24="Technology Development",0.35*B26+0.1*B27+0.1*B28+0.45*B29,IF(AND(C24="STEM Education and Workforce Dev",B27&lt;&gt;""),0.125*B27+0.125*B28+0.75*B30,B30)))),"")</f>
        <v/>
      </c>
      <c r="C32" s="8" t="str">
        <f>IF(B32="","",IF(B32&lt;=50, "POOR", IF(B32&lt;=65, "FAIR", IF(B32&lt;=75, "GOOD", IF(B32&lt;=85, "VERY GOOD", "EXCELLENT")))))</f>
        <v/>
      </c>
    </row>
    <row r="33" spans="1:3" x14ac:dyDescent="0.25">
      <c r="B33" s="78"/>
    </row>
    <row r="34" spans="1:3" ht="225" customHeight="1" x14ac:dyDescent="0.25">
      <c r="A34" s="83" t="s">
        <v>11</v>
      </c>
      <c r="B34" s="83"/>
      <c r="C34" s="83"/>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70" zoomScaleNormal="70" zoomScaleSheetLayoutView="80" workbookViewId="0">
      <pane xSplit="2" ySplit="4" topLeftCell="F5" activePane="bottomRight" state="frozen"/>
      <selection pane="topRight" activeCell="C1" sqref="C1"/>
      <selection pane="bottomLeft" activeCell="A5" sqref="A5"/>
      <selection pane="bottomRight" activeCell="K2" sqref="K2"/>
    </sheetView>
  </sheetViews>
  <sheetFormatPr defaultColWidth="8.7109375" defaultRowHeight="15" x14ac:dyDescent="0.25"/>
  <cols>
    <col min="1" max="1" width="27" style="21" customWidth="1"/>
    <col min="2" max="2" width="6.7109375" style="21" customWidth="1"/>
    <col min="3" max="6" width="20.7109375" style="21" customWidth="1"/>
    <col min="7" max="7" width="23.5703125" style="21" customWidth="1"/>
    <col min="8" max="8" width="25.5703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19" t="s">
        <v>12</v>
      </c>
      <c r="B1" s="19"/>
      <c r="C1" s="19"/>
      <c r="D1" s="19"/>
      <c r="E1" s="19"/>
      <c r="F1" s="19"/>
      <c r="G1" s="19"/>
      <c r="H1" s="19"/>
      <c r="I1" s="20"/>
      <c r="J1" s="20" t="s">
        <v>13</v>
      </c>
      <c r="K1" s="20"/>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14</v>
      </c>
      <c r="D4" s="28" t="s">
        <v>15</v>
      </c>
      <c r="E4" s="28" t="s">
        <v>16</v>
      </c>
      <c r="F4" s="28" t="s">
        <v>17</v>
      </c>
      <c r="G4" s="28" t="s">
        <v>18</v>
      </c>
      <c r="H4" s="29" t="s">
        <v>19</v>
      </c>
      <c r="I4" s="30" t="s">
        <v>61</v>
      </c>
      <c r="J4" s="30" t="s">
        <v>20</v>
      </c>
      <c r="K4" s="30" t="s">
        <v>21</v>
      </c>
      <c r="L4" s="30" t="s">
        <v>22</v>
      </c>
      <c r="M4" s="30" t="s">
        <v>23</v>
      </c>
    </row>
    <row r="5" spans="1:13" ht="138.6" customHeight="1" x14ac:dyDescent="0.25">
      <c r="A5" s="75" t="s">
        <v>294</v>
      </c>
      <c r="B5" s="75" t="s">
        <v>24</v>
      </c>
      <c r="C5" s="12" t="s">
        <v>25</v>
      </c>
      <c r="D5" s="13" t="s">
        <v>278</v>
      </c>
      <c r="E5" s="13" t="s">
        <v>279</v>
      </c>
      <c r="F5" s="13" t="s">
        <v>280</v>
      </c>
      <c r="G5" s="13" t="s">
        <v>281</v>
      </c>
      <c r="H5" s="18" t="s">
        <v>282</v>
      </c>
      <c r="I5" s="80"/>
      <c r="J5" s="41">
        <f>IFERROR(I5*VLOOKUP(B5,WEIGHTS,$J$3),0)</f>
        <v>0</v>
      </c>
      <c r="K5" s="36"/>
      <c r="L5" s="36"/>
      <c r="M5" s="36"/>
    </row>
    <row r="6" spans="1:13" ht="102" x14ac:dyDescent="0.25">
      <c r="A6" s="14" t="s">
        <v>26</v>
      </c>
      <c r="B6" s="75" t="s">
        <v>27</v>
      </c>
      <c r="C6" s="37" t="s">
        <v>28</v>
      </c>
      <c r="D6" s="38" t="s">
        <v>29</v>
      </c>
      <c r="E6" s="38" t="s">
        <v>30</v>
      </c>
      <c r="F6" s="38" t="s">
        <v>31</v>
      </c>
      <c r="G6" s="38" t="s">
        <v>32</v>
      </c>
      <c r="H6" s="39" t="s">
        <v>33</v>
      </c>
      <c r="I6" s="80"/>
      <c r="J6" s="41">
        <f t="shared" ref="J6:J11" si="0">IFERROR(I6*VLOOKUP(B6,WEIGHTS,$J$3),0)</f>
        <v>0</v>
      </c>
      <c r="K6" s="36"/>
      <c r="L6" s="36"/>
      <c r="M6" s="36"/>
    </row>
    <row r="7" spans="1:13" ht="127.5" x14ac:dyDescent="0.25">
      <c r="A7" s="76" t="s">
        <v>276</v>
      </c>
      <c r="B7" s="75" t="s">
        <v>34</v>
      </c>
      <c r="C7" s="12" t="s">
        <v>277</v>
      </c>
      <c r="D7" s="13" t="s">
        <v>283</v>
      </c>
      <c r="E7" s="13" t="s">
        <v>284</v>
      </c>
      <c r="F7" s="13" t="s">
        <v>285</v>
      </c>
      <c r="G7" s="13" t="s">
        <v>286</v>
      </c>
      <c r="H7" s="18" t="s">
        <v>287</v>
      </c>
      <c r="I7" s="80"/>
      <c r="J7" s="41">
        <f t="shared" si="0"/>
        <v>0</v>
      </c>
      <c r="K7" s="36"/>
      <c r="L7" s="36"/>
      <c r="M7" s="36"/>
    </row>
    <row r="8" spans="1:13" ht="125.65" customHeight="1" x14ac:dyDescent="0.25">
      <c r="A8" s="14" t="s">
        <v>35</v>
      </c>
      <c r="B8" s="75" t="s">
        <v>36</v>
      </c>
      <c r="C8" s="37" t="s">
        <v>37</v>
      </c>
      <c r="D8" s="38" t="s">
        <v>38</v>
      </c>
      <c r="E8" s="38" t="s">
        <v>37</v>
      </c>
      <c r="F8" s="38" t="s">
        <v>39</v>
      </c>
      <c r="G8" s="38" t="s">
        <v>40</v>
      </c>
      <c r="H8" s="39" t="s">
        <v>41</v>
      </c>
      <c r="I8" s="80"/>
      <c r="J8" s="41">
        <f t="shared" si="0"/>
        <v>0</v>
      </c>
      <c r="K8" s="36"/>
      <c r="L8" s="36"/>
      <c r="M8" s="36"/>
    </row>
    <row r="9" spans="1:13" ht="141" customHeight="1" x14ac:dyDescent="0.25">
      <c r="A9" s="14" t="s">
        <v>42</v>
      </c>
      <c r="B9" s="75" t="s">
        <v>43</v>
      </c>
      <c r="C9" s="12" t="s">
        <v>37</v>
      </c>
      <c r="D9" s="13" t="s">
        <v>44</v>
      </c>
      <c r="E9" s="13" t="s">
        <v>288</v>
      </c>
      <c r="F9" s="13" t="s">
        <v>289</v>
      </c>
      <c r="G9" s="13" t="s">
        <v>290</v>
      </c>
      <c r="H9" s="18" t="s">
        <v>45</v>
      </c>
      <c r="I9" s="80"/>
      <c r="J9" s="41">
        <f t="shared" si="0"/>
        <v>0</v>
      </c>
      <c r="K9" s="36"/>
      <c r="L9" s="36"/>
      <c r="M9" s="36"/>
    </row>
    <row r="10" spans="1:13" ht="153" x14ac:dyDescent="0.25">
      <c r="A10" s="14" t="s">
        <v>46</v>
      </c>
      <c r="B10" s="75" t="s">
        <v>47</v>
      </c>
      <c r="C10" s="37" t="s">
        <v>48</v>
      </c>
      <c r="D10" s="38" t="s">
        <v>49</v>
      </c>
      <c r="E10" s="38" t="s">
        <v>50</v>
      </c>
      <c r="F10" s="38" t="s">
        <v>291</v>
      </c>
      <c r="G10" s="38" t="s">
        <v>292</v>
      </c>
      <c r="H10" s="39" t="s">
        <v>293</v>
      </c>
      <c r="I10" s="80"/>
      <c r="J10" s="41">
        <f t="shared" si="0"/>
        <v>0</v>
      </c>
      <c r="K10" s="36"/>
      <c r="L10" s="36"/>
      <c r="M10" s="36"/>
    </row>
    <row r="11" spans="1:13" ht="114.75" x14ac:dyDescent="0.25">
      <c r="A11" s="14" t="s">
        <v>51</v>
      </c>
      <c r="B11" s="75" t="s">
        <v>52</v>
      </c>
      <c r="C11" s="12" t="s">
        <v>53</v>
      </c>
      <c r="D11" s="13" t="s">
        <v>54</v>
      </c>
      <c r="E11" s="13" t="s">
        <v>37</v>
      </c>
      <c r="F11" s="13" t="s">
        <v>55</v>
      </c>
      <c r="G11" s="13" t="s">
        <v>37</v>
      </c>
      <c r="H11" s="18" t="s">
        <v>56</v>
      </c>
      <c r="I11" s="80"/>
      <c r="J11" s="41">
        <f t="shared" si="0"/>
        <v>0</v>
      </c>
      <c r="K11" s="36"/>
      <c r="L11" s="36"/>
      <c r="M11" s="36"/>
    </row>
    <row r="12" spans="1:13" ht="180" customHeight="1" x14ac:dyDescent="0.25">
      <c r="I12" s="77"/>
      <c r="J12" s="84" t="s">
        <v>57</v>
      </c>
      <c r="K12" s="85"/>
      <c r="L12" s="85"/>
      <c r="M12" s="86"/>
    </row>
    <row r="13" spans="1:13" x14ac:dyDescent="0.25">
      <c r="J13" s="40"/>
    </row>
  </sheetData>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F8" sqref="F8"/>
    </sheetView>
  </sheetViews>
  <sheetFormatPr defaultColWidth="8.7109375" defaultRowHeight="15" x14ac:dyDescent="0.25"/>
  <cols>
    <col min="1" max="1" width="27" style="21" customWidth="1"/>
    <col min="2" max="2" width="6.7109375" style="21" customWidth="1"/>
    <col min="3" max="5" width="28.42578125" style="21" customWidth="1"/>
    <col min="6" max="6" width="30.28515625" style="21" customWidth="1"/>
    <col min="7" max="7" width="30.42578125" style="21" customWidth="1"/>
    <col min="8" max="8" width="32.42578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3" t="s">
        <v>58</v>
      </c>
      <c r="B1" s="93"/>
      <c r="C1" s="93"/>
      <c r="D1" s="93"/>
      <c r="E1" s="93"/>
      <c r="F1" s="93"/>
      <c r="G1" s="93"/>
      <c r="H1" s="93"/>
      <c r="I1" s="42"/>
      <c r="J1" s="42" t="s">
        <v>59</v>
      </c>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67.5" customHeight="1" x14ac:dyDescent="0.25">
      <c r="A5" s="31" t="s">
        <v>62</v>
      </c>
      <c r="B5" s="31" t="s">
        <v>63</v>
      </c>
      <c r="C5" s="32" t="s">
        <v>64</v>
      </c>
      <c r="D5" s="33" t="s">
        <v>65</v>
      </c>
      <c r="E5" s="33" t="s">
        <v>66</v>
      </c>
      <c r="F5" s="33" t="s">
        <v>67</v>
      </c>
      <c r="G5" s="33" t="s">
        <v>68</v>
      </c>
      <c r="H5" s="34" t="s">
        <v>69</v>
      </c>
      <c r="I5" s="35"/>
      <c r="J5" s="41">
        <f>IFERROR(I5*VLOOKUP(B5,WEIGHTS,$J$3),0)</f>
        <v>0</v>
      </c>
      <c r="K5" s="43"/>
      <c r="L5" s="43"/>
      <c r="M5" s="43"/>
    </row>
    <row r="6" spans="1:13" ht="120.75" customHeight="1" x14ac:dyDescent="0.25">
      <c r="A6" s="14" t="s">
        <v>70</v>
      </c>
      <c r="B6" s="31" t="s">
        <v>71</v>
      </c>
      <c r="C6" s="44" t="s">
        <v>72</v>
      </c>
      <c r="D6" s="45" t="s">
        <v>73</v>
      </c>
      <c r="E6" s="45" t="s">
        <v>74</v>
      </c>
      <c r="F6" s="45" t="s">
        <v>75</v>
      </c>
      <c r="G6" s="45" t="s">
        <v>76</v>
      </c>
      <c r="H6" s="46" t="s">
        <v>77</v>
      </c>
      <c r="I6" s="35"/>
      <c r="J6" s="56">
        <f>IFERROR(I6*VLOOKUP(B6,WEIGHTS,$J$3),0)</f>
        <v>0</v>
      </c>
      <c r="K6" s="43"/>
      <c r="L6" s="43"/>
      <c r="M6" s="43"/>
    </row>
    <row r="7" spans="1:13" ht="119.25" customHeight="1" x14ac:dyDescent="0.25">
      <c r="A7" s="14" t="s">
        <v>78</v>
      </c>
      <c r="B7" s="31" t="s">
        <v>79</v>
      </c>
      <c r="C7" s="32" t="s">
        <v>80</v>
      </c>
      <c r="D7" s="33" t="s">
        <v>81</v>
      </c>
      <c r="E7" s="33" t="s">
        <v>82</v>
      </c>
      <c r="F7" s="33" t="s">
        <v>83</v>
      </c>
      <c r="G7" s="33" t="s">
        <v>84</v>
      </c>
      <c r="H7" s="34" t="s">
        <v>85</v>
      </c>
      <c r="I7" s="35"/>
      <c r="J7" s="41">
        <f t="shared" ref="J7:J11" si="0">I7*VLOOKUP(B7,WEIGHTS,$J$3)</f>
        <v>0</v>
      </c>
      <c r="K7" s="43"/>
      <c r="L7" s="43"/>
      <c r="M7" s="43"/>
    </row>
    <row r="8" spans="1:13" ht="78.75" customHeight="1" x14ac:dyDescent="0.25">
      <c r="A8" s="14" t="s">
        <v>86</v>
      </c>
      <c r="B8" s="31" t="s">
        <v>87</v>
      </c>
      <c r="C8" s="44" t="s">
        <v>88</v>
      </c>
      <c r="D8" s="45" t="s">
        <v>89</v>
      </c>
      <c r="E8" s="45" t="s">
        <v>90</v>
      </c>
      <c r="F8" s="45" t="s">
        <v>91</v>
      </c>
      <c r="G8" s="47" t="s">
        <v>92</v>
      </c>
      <c r="H8" s="46" t="s">
        <v>93</v>
      </c>
      <c r="I8" s="35"/>
      <c r="J8" s="56">
        <f t="shared" si="0"/>
        <v>0</v>
      </c>
      <c r="K8" s="43"/>
      <c r="L8" s="43"/>
      <c r="M8" s="43"/>
    </row>
    <row r="9" spans="1:13" ht="189.75" customHeight="1" x14ac:dyDescent="0.25">
      <c r="A9" s="48" t="s">
        <v>94</v>
      </c>
      <c r="B9" s="31" t="s">
        <v>95</v>
      </c>
      <c r="C9" s="49" t="s">
        <v>96</v>
      </c>
      <c r="D9" s="50" t="s">
        <v>97</v>
      </c>
      <c r="E9" s="50" t="s">
        <v>98</v>
      </c>
      <c r="F9" s="50" t="s">
        <v>99</v>
      </c>
      <c r="G9" s="50" t="s">
        <v>100</v>
      </c>
      <c r="H9" s="51" t="s">
        <v>101</v>
      </c>
      <c r="I9" s="35"/>
      <c r="J9" s="41">
        <f t="shared" si="0"/>
        <v>0</v>
      </c>
      <c r="K9" s="43"/>
      <c r="L9" s="43"/>
      <c r="M9" s="43"/>
    </row>
    <row r="10" spans="1:13" ht="108.75" customHeight="1" x14ac:dyDescent="0.25">
      <c r="A10" s="14" t="s">
        <v>102</v>
      </c>
      <c r="B10" s="31" t="s">
        <v>103</v>
      </c>
      <c r="C10" s="44" t="s">
        <v>104</v>
      </c>
      <c r="D10" s="45" t="s">
        <v>105</v>
      </c>
      <c r="E10" s="45" t="s">
        <v>297</v>
      </c>
      <c r="F10" s="45" t="s">
        <v>106</v>
      </c>
      <c r="G10" s="45" t="s">
        <v>298</v>
      </c>
      <c r="H10" s="52" t="s">
        <v>107</v>
      </c>
      <c r="I10" s="35"/>
      <c r="J10" s="56">
        <f t="shared" si="0"/>
        <v>0</v>
      </c>
      <c r="K10" s="43"/>
      <c r="L10" s="43"/>
      <c r="M10" s="43"/>
    </row>
    <row r="11" spans="1:13" ht="93" customHeight="1" x14ac:dyDescent="0.25">
      <c r="A11" s="14" t="s">
        <v>108</v>
      </c>
      <c r="B11" s="31" t="s">
        <v>109</v>
      </c>
      <c r="C11" s="53" t="s">
        <v>110</v>
      </c>
      <c r="D11" s="54" t="s">
        <v>111</v>
      </c>
      <c r="E11" s="54" t="s">
        <v>112</v>
      </c>
      <c r="F11" s="54" t="s">
        <v>113</v>
      </c>
      <c r="G11" s="54" t="s">
        <v>114</v>
      </c>
      <c r="H11" s="55" t="s">
        <v>115</v>
      </c>
      <c r="I11" s="35"/>
      <c r="J11" s="41">
        <f t="shared" si="0"/>
        <v>0</v>
      </c>
      <c r="K11" s="43"/>
      <c r="L11" s="43"/>
      <c r="M11" s="43"/>
    </row>
    <row r="12" spans="1:13" ht="180" customHeight="1" x14ac:dyDescent="0.25">
      <c r="J12" s="84" t="s">
        <v>116</v>
      </c>
      <c r="K12" s="85"/>
      <c r="L12" s="85"/>
      <c r="M12" s="86"/>
    </row>
    <row r="13" spans="1:13" x14ac:dyDescent="0.2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70" zoomScaleNormal="70" workbookViewId="0">
      <pane xSplit="2" ySplit="4" topLeftCell="C5" activePane="bottomRight" state="frozen"/>
      <selection pane="topRight" activeCell="C1" sqref="C1"/>
      <selection pane="bottomLeft" activeCell="A5" sqref="A5"/>
      <selection pane="bottomRight" activeCell="H8" sqref="H8"/>
    </sheetView>
  </sheetViews>
  <sheetFormatPr defaultColWidth="8.7109375" defaultRowHeight="15" x14ac:dyDescent="0.25"/>
  <cols>
    <col min="1" max="1" width="27" style="21" customWidth="1"/>
    <col min="2" max="2" width="6.7109375" style="21" customWidth="1"/>
    <col min="3" max="3" width="20.7109375" style="21" customWidth="1"/>
    <col min="4" max="4" width="24.28515625" style="21" customWidth="1"/>
    <col min="5" max="5" width="20.7109375" style="21" customWidth="1"/>
    <col min="6" max="6" width="22.28515625" style="21" customWidth="1"/>
    <col min="7" max="7" width="23.28515625" style="21" customWidth="1"/>
    <col min="8" max="8" width="24.57031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4" t="s">
        <v>117</v>
      </c>
      <c r="B1" s="94"/>
      <c r="C1" s="94"/>
      <c r="D1" s="94"/>
      <c r="E1" s="94"/>
      <c r="F1" s="94"/>
      <c r="G1" s="94"/>
      <c r="H1" s="94"/>
      <c r="I1" s="57"/>
      <c r="J1" s="57" t="s">
        <v>59</v>
      </c>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102" x14ac:dyDescent="0.25">
      <c r="A5" s="31" t="s">
        <v>118</v>
      </c>
      <c r="B5" s="31" t="s">
        <v>119</v>
      </c>
      <c r="C5" s="12" t="s">
        <v>120</v>
      </c>
      <c r="D5" s="13" t="s">
        <v>121</v>
      </c>
      <c r="E5" s="13" t="s">
        <v>122</v>
      </c>
      <c r="F5" s="13" t="s">
        <v>123</v>
      </c>
      <c r="G5" s="13" t="s">
        <v>124</v>
      </c>
      <c r="H5" s="18" t="s">
        <v>125</v>
      </c>
      <c r="I5" s="35"/>
      <c r="J5" s="41">
        <f t="shared" ref="J5:J11" si="0">IFERROR(I5*VLOOKUP(B5,WEIGHTS,$J$3),0)</f>
        <v>0</v>
      </c>
      <c r="K5" s="43"/>
      <c r="L5" s="43"/>
      <c r="M5" s="43"/>
    </row>
    <row r="6" spans="1:13" ht="114.75" x14ac:dyDescent="0.25">
      <c r="A6" s="14" t="s">
        <v>126</v>
      </c>
      <c r="B6" s="31" t="s">
        <v>127</v>
      </c>
      <c r="C6" s="58" t="s">
        <v>128</v>
      </c>
      <c r="D6" s="59" t="s">
        <v>129</v>
      </c>
      <c r="E6" s="59" t="s">
        <v>299</v>
      </c>
      <c r="F6" s="59" t="s">
        <v>130</v>
      </c>
      <c r="G6" s="59" t="s">
        <v>300</v>
      </c>
      <c r="H6" s="60" t="s">
        <v>131</v>
      </c>
      <c r="I6" s="35"/>
      <c r="J6" s="41">
        <f t="shared" si="0"/>
        <v>0</v>
      </c>
      <c r="K6" s="43"/>
      <c r="L6" s="43"/>
      <c r="M6" s="43"/>
    </row>
    <row r="7" spans="1:13" ht="102" customHeight="1" x14ac:dyDescent="0.25">
      <c r="A7" s="14" t="s">
        <v>132</v>
      </c>
      <c r="B7" s="31" t="s">
        <v>133</v>
      </c>
      <c r="C7" s="12" t="s">
        <v>134</v>
      </c>
      <c r="D7" s="13" t="s">
        <v>135</v>
      </c>
      <c r="E7" s="33" t="s">
        <v>301</v>
      </c>
      <c r="F7" s="33" t="s">
        <v>136</v>
      </c>
      <c r="G7" s="33" t="s">
        <v>302</v>
      </c>
      <c r="H7" s="18" t="s">
        <v>137</v>
      </c>
      <c r="I7" s="35"/>
      <c r="J7" s="41">
        <f t="shared" si="0"/>
        <v>0</v>
      </c>
      <c r="K7" s="43"/>
      <c r="L7" s="43"/>
      <c r="M7" s="43"/>
    </row>
    <row r="8" spans="1:13" ht="131.25" customHeight="1" x14ac:dyDescent="0.25">
      <c r="A8" s="14" t="s">
        <v>138</v>
      </c>
      <c r="B8" s="31" t="s">
        <v>139</v>
      </c>
      <c r="C8" s="58" t="s">
        <v>140</v>
      </c>
      <c r="D8" s="59" t="s">
        <v>141</v>
      </c>
      <c r="E8" s="59" t="s">
        <v>303</v>
      </c>
      <c r="F8" s="59" t="s">
        <v>142</v>
      </c>
      <c r="G8" s="59" t="s">
        <v>304</v>
      </c>
      <c r="H8" s="60" t="s">
        <v>143</v>
      </c>
      <c r="I8" s="35"/>
      <c r="J8" s="41">
        <f t="shared" si="0"/>
        <v>0</v>
      </c>
      <c r="K8" s="43"/>
      <c r="L8" s="43"/>
      <c r="M8" s="43"/>
    </row>
    <row r="9" spans="1:13" ht="119.25" customHeight="1" x14ac:dyDescent="0.25">
      <c r="A9" s="14" t="s">
        <v>144</v>
      </c>
      <c r="B9" s="31" t="s">
        <v>145</v>
      </c>
      <c r="C9" s="32" t="s">
        <v>146</v>
      </c>
      <c r="D9" s="61" t="s">
        <v>147</v>
      </c>
      <c r="E9" s="61" t="s">
        <v>305</v>
      </c>
      <c r="F9" s="61" t="s">
        <v>148</v>
      </c>
      <c r="G9" s="61" t="s">
        <v>306</v>
      </c>
      <c r="H9" s="62" t="s">
        <v>149</v>
      </c>
      <c r="I9" s="35"/>
      <c r="J9" s="41">
        <f t="shared" si="0"/>
        <v>0</v>
      </c>
      <c r="K9" s="43"/>
      <c r="L9" s="43"/>
      <c r="M9" s="43"/>
    </row>
    <row r="10" spans="1:13" ht="114.75" x14ac:dyDescent="0.25">
      <c r="A10" s="14" t="s">
        <v>150</v>
      </c>
      <c r="B10" s="31" t="s">
        <v>151</v>
      </c>
      <c r="C10" s="58" t="s">
        <v>152</v>
      </c>
      <c r="D10" s="59" t="s">
        <v>153</v>
      </c>
      <c r="E10" s="59" t="s">
        <v>307</v>
      </c>
      <c r="F10" s="59" t="s">
        <v>154</v>
      </c>
      <c r="G10" s="59" t="s">
        <v>308</v>
      </c>
      <c r="H10" s="60" t="s">
        <v>155</v>
      </c>
      <c r="I10" s="35"/>
      <c r="J10" s="41">
        <f t="shared" si="0"/>
        <v>0</v>
      </c>
      <c r="K10" s="43"/>
      <c r="L10" s="43"/>
      <c r="M10" s="43"/>
    </row>
    <row r="11" spans="1:13" ht="102" x14ac:dyDescent="0.25">
      <c r="A11" s="14" t="s">
        <v>156</v>
      </c>
      <c r="B11" s="31" t="s">
        <v>157</v>
      </c>
      <c r="C11" s="32" t="s">
        <v>158</v>
      </c>
      <c r="D11" s="61" t="s">
        <v>159</v>
      </c>
      <c r="E11" s="61" t="s">
        <v>309</v>
      </c>
      <c r="F11" s="61" t="s">
        <v>160</v>
      </c>
      <c r="G11" s="61" t="s">
        <v>310</v>
      </c>
      <c r="H11" s="61" t="s">
        <v>161</v>
      </c>
      <c r="I11" s="35"/>
      <c r="J11" s="41">
        <f t="shared" si="0"/>
        <v>0</v>
      </c>
      <c r="K11" s="43"/>
      <c r="L11" s="43"/>
      <c r="M11" s="43"/>
    </row>
    <row r="12" spans="1:13" ht="180" customHeight="1" x14ac:dyDescent="0.25">
      <c r="J12" s="84" t="s">
        <v>162</v>
      </c>
      <c r="K12" s="85"/>
      <c r="L12" s="85"/>
      <c r="M12" s="86"/>
    </row>
    <row r="13" spans="1:13" x14ac:dyDescent="0.25">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K2" sqref="K2"/>
    </sheetView>
  </sheetViews>
  <sheetFormatPr defaultColWidth="8.7109375" defaultRowHeight="15" x14ac:dyDescent="0.25"/>
  <cols>
    <col min="1" max="1" width="27" style="21" customWidth="1"/>
    <col min="2" max="2" width="6.7109375" style="21" customWidth="1"/>
    <col min="3" max="5" width="20.7109375" style="21" customWidth="1"/>
    <col min="6" max="6" width="21.42578125" style="21" customWidth="1"/>
    <col min="7" max="8" width="26.14062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5" t="s">
        <v>163</v>
      </c>
      <c r="B1" s="95"/>
      <c r="C1" s="95"/>
      <c r="D1" s="95"/>
      <c r="E1" s="95"/>
      <c r="F1" s="95"/>
      <c r="G1" s="95"/>
      <c r="H1" s="95"/>
      <c r="I1" s="63"/>
      <c r="J1" s="63" t="s">
        <v>164</v>
      </c>
      <c r="K1" s="63"/>
    </row>
    <row r="2" spans="1:13" ht="19.5" thickBot="1" x14ac:dyDescent="0.35">
      <c r="A2" s="89" t="s">
        <v>1</v>
      </c>
      <c r="B2" s="89"/>
      <c r="C2" s="87">
        <f>'Proposal Summary'!C21</f>
        <v>0</v>
      </c>
      <c r="D2" s="87"/>
      <c r="E2" s="87"/>
      <c r="F2" s="87"/>
      <c r="G2" s="74" t="s">
        <v>3</v>
      </c>
      <c r="H2" s="91">
        <f>'Proposal Summary'!C23</f>
        <v>0</v>
      </c>
      <c r="I2" s="92"/>
      <c r="J2" s="79">
        <f>IF(ISBLANK(I5),0,(SUM(J5:J11)*20)+12.5-((SUM(J5:J11)*20)/8))</f>
        <v>0</v>
      </c>
      <c r="K2" s="64" t="str">
        <f>IF(J2=0,"",IF(J2&lt;=50,"POOR",IF(J2&lt;=65,"FAIR",IF(J2&lt;=75,"GOOD",IF(J2&lt;=85,"VERY GOOD","EXCELLENT")))))</f>
        <v/>
      </c>
    </row>
    <row r="3" spans="1:13" ht="18.75" x14ac:dyDescent="0.25">
      <c r="A3" s="90" t="s">
        <v>2</v>
      </c>
      <c r="B3" s="90"/>
      <c r="C3" s="88">
        <f>'Proposal Summary'!C22</f>
        <v>0</v>
      </c>
      <c r="D3" s="88"/>
      <c r="E3" s="88"/>
      <c r="F3" s="88"/>
      <c r="G3" s="73" t="s">
        <v>4</v>
      </c>
      <c r="H3" s="23" t="str">
        <f>'Proposal Summary'!C24</f>
        <v>Technology Development</v>
      </c>
      <c r="J3" s="24">
        <f>HLOOKUP(H3, TYPES, 2, FALSE)</f>
        <v>3</v>
      </c>
    </row>
    <row r="4" spans="1:13" ht="19.5" thickBot="1" x14ac:dyDescent="0.35">
      <c r="A4" s="25"/>
      <c r="B4" s="26"/>
      <c r="C4" s="27" t="s">
        <v>60</v>
      </c>
      <c r="D4" s="28" t="s">
        <v>15</v>
      </c>
      <c r="E4" s="28" t="s">
        <v>16</v>
      </c>
      <c r="F4" s="28" t="s">
        <v>17</v>
      </c>
      <c r="G4" s="28" t="s">
        <v>18</v>
      </c>
      <c r="H4" s="29" t="s">
        <v>19</v>
      </c>
      <c r="I4" s="30" t="s">
        <v>61</v>
      </c>
      <c r="J4" s="30" t="s">
        <v>20</v>
      </c>
      <c r="K4" s="30" t="s">
        <v>21</v>
      </c>
      <c r="L4" s="30" t="s">
        <v>22</v>
      </c>
      <c r="M4" s="30" t="s">
        <v>23</v>
      </c>
    </row>
    <row r="5" spans="1:13" ht="76.5" x14ac:dyDescent="0.25">
      <c r="A5" s="31" t="s">
        <v>165</v>
      </c>
      <c r="B5" s="14" t="s">
        <v>166</v>
      </c>
      <c r="C5" s="13" t="s">
        <v>167</v>
      </c>
      <c r="D5" s="13" t="s">
        <v>168</v>
      </c>
      <c r="E5" s="13" t="s">
        <v>169</v>
      </c>
      <c r="F5" s="13" t="s">
        <v>170</v>
      </c>
      <c r="G5" s="13" t="s">
        <v>171</v>
      </c>
      <c r="H5" s="18" t="s">
        <v>172</v>
      </c>
      <c r="I5" s="35"/>
      <c r="J5" s="41">
        <f t="shared" ref="J5:J10" si="0">IFERROR(I5*VLOOKUP(B5,WEIGHTS,$J$3),0)</f>
        <v>0</v>
      </c>
      <c r="K5" s="36"/>
      <c r="L5" s="36"/>
      <c r="M5" s="36"/>
    </row>
    <row r="6" spans="1:13" ht="89.25" x14ac:dyDescent="0.25">
      <c r="A6" s="75" t="s">
        <v>274</v>
      </c>
      <c r="B6" s="14" t="s">
        <v>173</v>
      </c>
      <c r="C6" s="65" t="s">
        <v>167</v>
      </c>
      <c r="D6" s="65" t="s">
        <v>174</v>
      </c>
      <c r="E6" s="65" t="s">
        <v>175</v>
      </c>
      <c r="F6" s="65" t="s">
        <v>176</v>
      </c>
      <c r="G6" s="65" t="s">
        <v>177</v>
      </c>
      <c r="H6" s="66" t="s">
        <v>178</v>
      </c>
      <c r="I6" s="35"/>
      <c r="J6" s="69">
        <f t="shared" si="0"/>
        <v>0</v>
      </c>
      <c r="K6" s="36"/>
      <c r="L6" s="36"/>
      <c r="M6" s="36"/>
    </row>
    <row r="7" spans="1:13" ht="134.44999999999999" customHeight="1" x14ac:dyDescent="0.25">
      <c r="A7" s="14" t="s">
        <v>179</v>
      </c>
      <c r="B7" s="14" t="s">
        <v>180</v>
      </c>
      <c r="C7" s="13" t="s">
        <v>167</v>
      </c>
      <c r="D7" s="13" t="s">
        <v>181</v>
      </c>
      <c r="E7" s="13" t="s">
        <v>182</v>
      </c>
      <c r="F7" s="13" t="s">
        <v>183</v>
      </c>
      <c r="G7" s="13" t="s">
        <v>184</v>
      </c>
      <c r="H7" s="18" t="s">
        <v>185</v>
      </c>
      <c r="I7" s="35"/>
      <c r="J7" s="41">
        <f t="shared" si="0"/>
        <v>0</v>
      </c>
      <c r="K7" s="36"/>
      <c r="L7" s="36"/>
      <c r="M7" s="36"/>
    </row>
    <row r="8" spans="1:13" ht="143.44999999999999" customHeight="1" x14ac:dyDescent="0.25">
      <c r="A8" s="75" t="s">
        <v>273</v>
      </c>
      <c r="B8" s="14" t="s">
        <v>186</v>
      </c>
      <c r="C8" s="67" t="s">
        <v>187</v>
      </c>
      <c r="D8" s="67" t="s">
        <v>188</v>
      </c>
      <c r="E8" s="67" t="s">
        <v>189</v>
      </c>
      <c r="F8" s="67" t="s">
        <v>190</v>
      </c>
      <c r="G8" s="67" t="s">
        <v>191</v>
      </c>
      <c r="H8" s="68" t="s">
        <v>192</v>
      </c>
      <c r="I8" s="35"/>
      <c r="J8" s="69">
        <f t="shared" si="0"/>
        <v>0</v>
      </c>
      <c r="K8" s="36"/>
      <c r="L8" s="36"/>
      <c r="M8" s="36"/>
    </row>
    <row r="9" spans="1:13" ht="168" customHeight="1" x14ac:dyDescent="0.25">
      <c r="A9" s="14" t="s">
        <v>193</v>
      </c>
      <c r="B9" s="14" t="s">
        <v>194</v>
      </c>
      <c r="C9" s="13" t="s">
        <v>195</v>
      </c>
      <c r="D9" s="13" t="s">
        <v>196</v>
      </c>
      <c r="E9" s="13" t="s">
        <v>197</v>
      </c>
      <c r="F9" s="13" t="s">
        <v>198</v>
      </c>
      <c r="G9" s="13" t="s">
        <v>199</v>
      </c>
      <c r="H9" s="18" t="s">
        <v>200</v>
      </c>
      <c r="I9" s="35"/>
      <c r="J9" s="41">
        <f t="shared" si="0"/>
        <v>0</v>
      </c>
      <c r="K9" s="36"/>
      <c r="L9" s="36"/>
      <c r="M9" s="36"/>
    </row>
    <row r="10" spans="1:13" ht="160.5" customHeight="1" x14ac:dyDescent="0.25">
      <c r="A10" s="14" t="s">
        <v>201</v>
      </c>
      <c r="B10" s="14" t="s">
        <v>202</v>
      </c>
      <c r="C10" s="67" t="s">
        <v>203</v>
      </c>
      <c r="D10" s="67" t="s">
        <v>204</v>
      </c>
      <c r="E10" s="67" t="s">
        <v>205</v>
      </c>
      <c r="F10" s="67" t="s">
        <v>206</v>
      </c>
      <c r="G10" s="67" t="s">
        <v>207</v>
      </c>
      <c r="H10" s="68" t="s">
        <v>208</v>
      </c>
      <c r="I10" s="35"/>
      <c r="J10" s="69">
        <f t="shared" si="0"/>
        <v>0</v>
      </c>
      <c r="K10" s="36"/>
      <c r="L10" s="36"/>
      <c r="M10" s="36"/>
    </row>
    <row r="11" spans="1:13" ht="180" customHeight="1" x14ac:dyDescent="0.25">
      <c r="J11" s="84" t="s">
        <v>209</v>
      </c>
      <c r="K11" s="85"/>
      <c r="L11" s="85"/>
      <c r="M11" s="86"/>
    </row>
    <row r="12" spans="1:13" x14ac:dyDescent="0.25">
      <c r="J12" s="40"/>
    </row>
  </sheetData>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70" zoomScaleNormal="70" workbookViewId="0">
      <pane xSplit="2" ySplit="4" topLeftCell="C5" activePane="bottomRight" state="frozen"/>
      <selection pane="topRight" activeCell="C1" sqref="C1"/>
      <selection pane="bottomLeft" activeCell="A5" sqref="A5"/>
      <selection pane="bottomRight" activeCell="K2" sqref="K2"/>
    </sheetView>
  </sheetViews>
  <sheetFormatPr defaultColWidth="8.7109375" defaultRowHeight="15" x14ac:dyDescent="0.25"/>
  <cols>
    <col min="1" max="1" width="27" style="21" customWidth="1"/>
    <col min="2" max="2" width="6.7109375" style="21" customWidth="1"/>
    <col min="3" max="3" width="29.140625" style="21" customWidth="1"/>
    <col min="4" max="4" width="36.85546875" style="21" customWidth="1"/>
    <col min="5" max="5" width="29.140625" style="21" customWidth="1"/>
    <col min="6" max="6" width="31.7109375" style="21" customWidth="1"/>
    <col min="7" max="7" width="33.42578125" style="21" customWidth="1"/>
    <col min="8" max="8" width="31.7109375" style="21" customWidth="1"/>
    <col min="9" max="9" width="13.7109375" style="21" customWidth="1"/>
    <col min="10" max="10" width="16.42578125" style="21" customWidth="1"/>
    <col min="11" max="13" width="44.7109375" style="21" customWidth="1"/>
    <col min="14" max="16384" width="8.7109375" style="21"/>
  </cols>
  <sheetData>
    <row r="1" spans="1:13" ht="21.75" thickBot="1" x14ac:dyDescent="0.35">
      <c r="A1" s="96" t="s">
        <v>275</v>
      </c>
      <c r="B1" s="96"/>
      <c r="C1" s="97"/>
      <c r="D1" s="97"/>
      <c r="E1" s="97"/>
      <c r="F1" s="97"/>
      <c r="G1" s="97"/>
      <c r="H1" s="97"/>
      <c r="I1" s="70"/>
      <c r="J1" s="70" t="s">
        <v>210</v>
      </c>
      <c r="K1" s="70"/>
    </row>
    <row r="2" spans="1:13" ht="19.5" thickBot="1" x14ac:dyDescent="0.35">
      <c r="A2" s="98" t="s">
        <v>1</v>
      </c>
      <c r="B2" s="98"/>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75" x14ac:dyDescent="0.25">
      <c r="A3" s="99" t="s">
        <v>2</v>
      </c>
      <c r="B3" s="99"/>
      <c r="C3" s="88">
        <f>'Proposal Summary'!C22</f>
        <v>0</v>
      </c>
      <c r="D3" s="88"/>
      <c r="E3" s="88"/>
      <c r="F3" s="88"/>
      <c r="G3" s="73" t="s">
        <v>4</v>
      </c>
      <c r="H3" s="23" t="str">
        <f>'Proposal Summary'!C24</f>
        <v>Technology Development</v>
      </c>
      <c r="J3" s="24">
        <f>HLOOKUP(H3, TYPES, 2, FALSE)</f>
        <v>3</v>
      </c>
    </row>
    <row r="4" spans="1:13" ht="18.75" x14ac:dyDescent="0.3">
      <c r="A4" s="71"/>
      <c r="B4" s="71"/>
      <c r="C4" s="27" t="s">
        <v>60</v>
      </c>
      <c r="D4" s="28" t="s">
        <v>15</v>
      </c>
      <c r="E4" s="28" t="s">
        <v>16</v>
      </c>
      <c r="F4" s="28" t="s">
        <v>17</v>
      </c>
      <c r="G4" s="28" t="s">
        <v>18</v>
      </c>
      <c r="H4" s="29" t="s">
        <v>19</v>
      </c>
      <c r="I4" s="30" t="s">
        <v>61</v>
      </c>
      <c r="J4" s="30" t="s">
        <v>20</v>
      </c>
      <c r="K4" s="30" t="s">
        <v>21</v>
      </c>
      <c r="L4" s="30" t="s">
        <v>22</v>
      </c>
      <c r="M4" s="30" t="s">
        <v>23</v>
      </c>
    </row>
    <row r="5" spans="1:13" ht="102" x14ac:dyDescent="0.25">
      <c r="A5" s="10" t="s">
        <v>211</v>
      </c>
      <c r="B5" s="11" t="s">
        <v>212</v>
      </c>
      <c r="C5" s="12" t="s">
        <v>213</v>
      </c>
      <c r="D5" s="13" t="s">
        <v>214</v>
      </c>
      <c r="E5" s="13" t="s">
        <v>215</v>
      </c>
      <c r="F5" s="13" t="s">
        <v>216</v>
      </c>
      <c r="G5" s="13" t="s">
        <v>217</v>
      </c>
      <c r="H5" s="13" t="s">
        <v>218</v>
      </c>
      <c r="I5" s="35"/>
      <c r="J5" s="41">
        <f t="shared" ref="J5:J11" si="0">IFERROR(I5*VLOOKUP(B5,WEIGHTS,$J$3),0)</f>
        <v>0</v>
      </c>
      <c r="K5" s="36"/>
      <c r="L5" s="36"/>
      <c r="M5" s="36"/>
    </row>
    <row r="6" spans="1:13" ht="60" x14ac:dyDescent="0.25">
      <c r="A6" s="14" t="s">
        <v>219</v>
      </c>
      <c r="B6" s="14" t="s">
        <v>220</v>
      </c>
      <c r="C6" s="15" t="s">
        <v>221</v>
      </c>
      <c r="D6" s="16" t="s">
        <v>222</v>
      </c>
      <c r="E6" s="16" t="s">
        <v>37</v>
      </c>
      <c r="F6" s="16" t="s">
        <v>223</v>
      </c>
      <c r="G6" s="16" t="s">
        <v>37</v>
      </c>
      <c r="H6" s="17" t="s">
        <v>224</v>
      </c>
      <c r="I6" s="35"/>
      <c r="J6" s="72">
        <f t="shared" si="0"/>
        <v>0</v>
      </c>
      <c r="K6" s="36"/>
      <c r="L6" s="36"/>
      <c r="M6" s="36"/>
    </row>
    <row r="7" spans="1:13" ht="168" customHeight="1" x14ac:dyDescent="0.25">
      <c r="A7" s="14" t="s">
        <v>225</v>
      </c>
      <c r="B7" s="14" t="s">
        <v>226</v>
      </c>
      <c r="C7" s="12" t="s">
        <v>227</v>
      </c>
      <c r="D7" s="13" t="s">
        <v>228</v>
      </c>
      <c r="E7" s="13" t="s">
        <v>229</v>
      </c>
      <c r="F7" s="13" t="s">
        <v>230</v>
      </c>
      <c r="G7" s="13" t="s">
        <v>231</v>
      </c>
      <c r="H7" s="18" t="s">
        <v>232</v>
      </c>
      <c r="I7" s="35"/>
      <c r="J7" s="41">
        <f t="shared" si="0"/>
        <v>0</v>
      </c>
      <c r="K7" s="36"/>
      <c r="L7" s="36"/>
      <c r="M7" s="36"/>
    </row>
    <row r="8" spans="1:13" ht="117.75" customHeight="1" x14ac:dyDescent="0.25">
      <c r="A8" s="14" t="s">
        <v>233</v>
      </c>
      <c r="B8" s="14" t="s">
        <v>234</v>
      </c>
      <c r="C8" s="15" t="s">
        <v>235</v>
      </c>
      <c r="D8" s="16" t="s">
        <v>236</v>
      </c>
      <c r="E8" s="16" t="s">
        <v>37</v>
      </c>
      <c r="F8" s="16" t="s">
        <v>237</v>
      </c>
      <c r="G8" s="16" t="s">
        <v>37</v>
      </c>
      <c r="H8" s="17" t="s">
        <v>238</v>
      </c>
      <c r="I8" s="35"/>
      <c r="J8" s="72">
        <f t="shared" si="0"/>
        <v>0</v>
      </c>
      <c r="K8" s="36"/>
      <c r="L8" s="36"/>
      <c r="M8" s="36"/>
    </row>
    <row r="9" spans="1:13" ht="76.5" x14ac:dyDescent="0.25">
      <c r="A9" s="14" t="s">
        <v>239</v>
      </c>
      <c r="B9" s="14" t="s">
        <v>240</v>
      </c>
      <c r="C9" s="12" t="s">
        <v>241</v>
      </c>
      <c r="D9" s="13" t="s">
        <v>242</v>
      </c>
      <c r="E9" s="13" t="s">
        <v>243</v>
      </c>
      <c r="F9" s="13" t="s">
        <v>244</v>
      </c>
      <c r="G9" s="13" t="s">
        <v>245</v>
      </c>
      <c r="H9" s="18" t="s">
        <v>246</v>
      </c>
      <c r="I9" s="35"/>
      <c r="J9" s="41">
        <f t="shared" si="0"/>
        <v>0</v>
      </c>
      <c r="K9" s="36"/>
      <c r="L9" s="36"/>
      <c r="M9" s="36"/>
    </row>
    <row r="10" spans="1:13" ht="94.5" customHeight="1" x14ac:dyDescent="0.25">
      <c r="A10" s="14" t="s">
        <v>247</v>
      </c>
      <c r="B10" s="14" t="s">
        <v>248</v>
      </c>
      <c r="C10" s="15" t="s">
        <v>249</v>
      </c>
      <c r="D10" s="16" t="s">
        <v>250</v>
      </c>
      <c r="E10" s="16" t="s">
        <v>37</v>
      </c>
      <c r="F10" s="16" t="s">
        <v>251</v>
      </c>
      <c r="G10" s="16" t="s">
        <v>37</v>
      </c>
      <c r="H10" s="17" t="s">
        <v>252</v>
      </c>
      <c r="I10" s="35"/>
      <c r="J10" s="72">
        <f t="shared" si="0"/>
        <v>0</v>
      </c>
      <c r="K10" s="36"/>
      <c r="L10" s="36"/>
      <c r="M10" s="36"/>
    </row>
    <row r="11" spans="1:13" ht="90" customHeight="1" x14ac:dyDescent="0.25">
      <c r="A11" s="14" t="s">
        <v>253</v>
      </c>
      <c r="B11" s="14" t="s">
        <v>254</v>
      </c>
      <c r="C11" s="12"/>
      <c r="D11" s="13" t="s">
        <v>255</v>
      </c>
      <c r="E11" s="13" t="s">
        <v>37</v>
      </c>
      <c r="F11" s="13" t="s">
        <v>256</v>
      </c>
      <c r="G11" s="13" t="s">
        <v>37</v>
      </c>
      <c r="H11" s="18" t="s">
        <v>257</v>
      </c>
      <c r="I11" s="35"/>
      <c r="J11" s="41">
        <f t="shared" si="0"/>
        <v>0</v>
      </c>
      <c r="K11" s="36"/>
      <c r="L11" s="36"/>
      <c r="M11" s="36"/>
    </row>
    <row r="12" spans="1:13" ht="180" customHeight="1" x14ac:dyDescent="0.25">
      <c r="J12" s="84" t="s">
        <v>258</v>
      </c>
      <c r="K12" s="85"/>
      <c r="L12" s="85"/>
      <c r="M12" s="86"/>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30" zoomScaleNormal="130" workbookViewId="0">
      <pane xSplit="1" ySplit="2" topLeftCell="B3" activePane="bottomRight" state="frozen"/>
      <selection pane="topRight" activeCell="B1" sqref="B1"/>
      <selection pane="bottomLeft" activeCell="A3" sqref="A3"/>
      <selection pane="bottomRight" activeCell="C8" sqref="C8"/>
    </sheetView>
  </sheetViews>
  <sheetFormatPr defaultColWidth="8.7109375" defaultRowHeight="15" x14ac:dyDescent="0.25"/>
  <sheetData>
    <row r="1" spans="1:15" x14ac:dyDescent="0.25">
      <c r="B1" t="s">
        <v>259</v>
      </c>
      <c r="C1" t="s">
        <v>5</v>
      </c>
      <c r="D1" t="s">
        <v>260</v>
      </c>
      <c r="E1" t="s">
        <v>295</v>
      </c>
    </row>
    <row r="2" spans="1:15" x14ac:dyDescent="0.25">
      <c r="B2">
        <v>2</v>
      </c>
      <c r="C2">
        <v>3</v>
      </c>
      <c r="D2">
        <v>4</v>
      </c>
      <c r="E2">
        <v>5</v>
      </c>
    </row>
    <row r="3" spans="1:15" x14ac:dyDescent="0.25">
      <c r="A3" t="s">
        <v>24</v>
      </c>
      <c r="B3">
        <v>0.2</v>
      </c>
      <c r="C3">
        <v>0.2</v>
      </c>
      <c r="D3">
        <v>0.2</v>
      </c>
      <c r="E3">
        <v>0</v>
      </c>
    </row>
    <row r="4" spans="1:15" x14ac:dyDescent="0.25">
      <c r="A4" t="s">
        <v>27</v>
      </c>
      <c r="B4">
        <v>0.2</v>
      </c>
      <c r="C4">
        <v>0.1</v>
      </c>
      <c r="D4">
        <v>0.15</v>
      </c>
      <c r="E4">
        <v>0</v>
      </c>
    </row>
    <row r="5" spans="1:15" x14ac:dyDescent="0.25">
      <c r="A5" t="s">
        <v>34</v>
      </c>
      <c r="B5">
        <v>0.25</v>
      </c>
      <c r="C5">
        <v>0.15</v>
      </c>
      <c r="D5">
        <v>0.1</v>
      </c>
      <c r="E5">
        <v>0</v>
      </c>
    </row>
    <row r="6" spans="1:15" x14ac:dyDescent="0.25">
      <c r="A6" t="s">
        <v>36</v>
      </c>
      <c r="B6">
        <v>0</v>
      </c>
      <c r="C6">
        <v>0.1</v>
      </c>
      <c r="D6">
        <v>0.1</v>
      </c>
      <c r="E6">
        <v>0</v>
      </c>
    </row>
    <row r="7" spans="1:15" x14ac:dyDescent="0.25">
      <c r="A7" t="s">
        <v>43</v>
      </c>
      <c r="B7">
        <v>0.1</v>
      </c>
      <c r="C7">
        <v>0.25</v>
      </c>
      <c r="D7">
        <v>0.25</v>
      </c>
      <c r="E7">
        <v>0</v>
      </c>
    </row>
    <row r="8" spans="1:15" x14ac:dyDescent="0.25">
      <c r="A8" t="s">
        <v>47</v>
      </c>
      <c r="B8">
        <v>0.15</v>
      </c>
      <c r="C8">
        <v>0.1</v>
      </c>
      <c r="D8">
        <v>0.1</v>
      </c>
      <c r="E8">
        <v>0</v>
      </c>
      <c r="O8" s="1"/>
    </row>
    <row r="9" spans="1:15" x14ac:dyDescent="0.25">
      <c r="A9" t="s">
        <v>52</v>
      </c>
      <c r="B9">
        <v>0.1</v>
      </c>
      <c r="C9">
        <v>0.1</v>
      </c>
      <c r="D9">
        <v>0.1</v>
      </c>
      <c r="E9">
        <v>0</v>
      </c>
    </row>
    <row r="10" spans="1:15" x14ac:dyDescent="0.25">
      <c r="A10" t="s">
        <v>261</v>
      </c>
      <c r="B10">
        <f>SUM(B3:B9)</f>
        <v>1</v>
      </c>
      <c r="C10">
        <f>SUM(C3:C9)</f>
        <v>1</v>
      </c>
      <c r="D10">
        <f>SUM(D3:D9)</f>
        <v>0.99999999999999989</v>
      </c>
      <c r="E10">
        <f>SUM(E3:E9)</f>
        <v>0</v>
      </c>
    </row>
    <row r="11" spans="1:15" x14ac:dyDescent="0.25">
      <c r="A11" t="s">
        <v>63</v>
      </c>
      <c r="B11">
        <v>0.2</v>
      </c>
      <c r="C11">
        <v>0.2</v>
      </c>
      <c r="D11">
        <v>0.2</v>
      </c>
      <c r="E11">
        <v>0.25</v>
      </c>
    </row>
    <row r="12" spans="1:15" x14ac:dyDescent="0.25">
      <c r="A12" t="s">
        <v>71</v>
      </c>
      <c r="B12">
        <v>0.2</v>
      </c>
      <c r="C12">
        <v>0.15</v>
      </c>
      <c r="D12">
        <v>0.2</v>
      </c>
      <c r="E12">
        <v>0.2</v>
      </c>
    </row>
    <row r="13" spans="1:15" x14ac:dyDescent="0.25">
      <c r="A13" t="s">
        <v>79</v>
      </c>
      <c r="B13">
        <v>0.05</v>
      </c>
      <c r="C13">
        <v>0.15</v>
      </c>
      <c r="D13">
        <v>0.15</v>
      </c>
      <c r="E13">
        <v>0.15</v>
      </c>
    </row>
    <row r="14" spans="1:15" x14ac:dyDescent="0.25">
      <c r="A14" t="s">
        <v>87</v>
      </c>
      <c r="B14">
        <v>0.1</v>
      </c>
      <c r="C14">
        <v>0.15</v>
      </c>
      <c r="D14">
        <v>0.15</v>
      </c>
      <c r="E14">
        <v>0.15</v>
      </c>
    </row>
    <row r="15" spans="1:15" x14ac:dyDescent="0.25">
      <c r="A15" t="s">
        <v>95</v>
      </c>
      <c r="B15">
        <v>0.15</v>
      </c>
      <c r="C15">
        <v>0.1</v>
      </c>
      <c r="D15">
        <v>0.1</v>
      </c>
      <c r="E15">
        <v>0.25</v>
      </c>
    </row>
    <row r="16" spans="1:15" x14ac:dyDescent="0.25">
      <c r="A16" t="s">
        <v>103</v>
      </c>
      <c r="B16">
        <v>0.2</v>
      </c>
      <c r="C16">
        <v>0.15</v>
      </c>
      <c r="D16">
        <v>0.05</v>
      </c>
      <c r="E16">
        <v>0</v>
      </c>
    </row>
    <row r="17" spans="1:5" x14ac:dyDescent="0.25">
      <c r="A17" t="s">
        <v>109</v>
      </c>
      <c r="B17">
        <v>0.1</v>
      </c>
      <c r="C17">
        <v>0.1</v>
      </c>
      <c r="D17">
        <v>0.15</v>
      </c>
      <c r="E17">
        <v>0</v>
      </c>
    </row>
    <row r="18" spans="1:5" x14ac:dyDescent="0.25">
      <c r="A18" t="s">
        <v>262</v>
      </c>
      <c r="B18">
        <f>SUM(B11:B17)</f>
        <v>1.0000000000000002</v>
      </c>
      <c r="C18">
        <f>SUM(C11:C17)</f>
        <v>1</v>
      </c>
      <c r="D18">
        <f>SUM(D11:D17)</f>
        <v>1</v>
      </c>
      <c r="E18">
        <f>SUM(E11:E17)</f>
        <v>1</v>
      </c>
    </row>
    <row r="20" spans="1:5" x14ac:dyDescent="0.25">
      <c r="A20" t="s">
        <v>119</v>
      </c>
      <c r="B20">
        <v>0.1</v>
      </c>
      <c r="C20">
        <v>0.1</v>
      </c>
      <c r="D20">
        <v>0.1</v>
      </c>
      <c r="E20">
        <v>0.1</v>
      </c>
    </row>
    <row r="21" spans="1:5" x14ac:dyDescent="0.25">
      <c r="A21" t="s">
        <v>127</v>
      </c>
      <c r="B21">
        <v>0.25</v>
      </c>
      <c r="C21">
        <v>0.25</v>
      </c>
      <c r="D21">
        <v>0.25</v>
      </c>
      <c r="E21">
        <v>0.2</v>
      </c>
    </row>
    <row r="22" spans="1:5" x14ac:dyDescent="0.25">
      <c r="A22" t="s">
        <v>133</v>
      </c>
      <c r="B22">
        <v>0.1</v>
      </c>
      <c r="C22">
        <v>0.15</v>
      </c>
      <c r="D22">
        <v>0.15</v>
      </c>
      <c r="E22">
        <v>0.1</v>
      </c>
    </row>
    <row r="23" spans="1:5" x14ac:dyDescent="0.25">
      <c r="A23" t="s">
        <v>139</v>
      </c>
      <c r="B23">
        <v>0.2</v>
      </c>
      <c r="C23">
        <v>0.2</v>
      </c>
      <c r="D23">
        <v>0.2</v>
      </c>
      <c r="E23">
        <v>0.2</v>
      </c>
    </row>
    <row r="24" spans="1:5" x14ac:dyDescent="0.25">
      <c r="A24" t="s">
        <v>145</v>
      </c>
      <c r="B24">
        <v>0.1</v>
      </c>
      <c r="C24">
        <v>0.1</v>
      </c>
      <c r="D24">
        <v>0.1</v>
      </c>
      <c r="E24">
        <v>0.1</v>
      </c>
    </row>
    <row r="25" spans="1:5" x14ac:dyDescent="0.25">
      <c r="A25" t="s">
        <v>151</v>
      </c>
      <c r="B25">
        <v>0.1</v>
      </c>
      <c r="C25">
        <v>0.1</v>
      </c>
      <c r="D25">
        <v>0.1</v>
      </c>
      <c r="E25">
        <v>0.25</v>
      </c>
    </row>
    <row r="26" spans="1:5" x14ac:dyDescent="0.25">
      <c r="A26" t="s">
        <v>157</v>
      </c>
      <c r="B26">
        <v>0.15</v>
      </c>
      <c r="C26">
        <v>0.1</v>
      </c>
      <c r="D26">
        <v>0.1</v>
      </c>
      <c r="E26">
        <v>0.05</v>
      </c>
    </row>
    <row r="27" spans="1:5" x14ac:dyDescent="0.25">
      <c r="A27" t="s">
        <v>263</v>
      </c>
      <c r="B27">
        <f>SUM(B20:B26)</f>
        <v>0.99999999999999989</v>
      </c>
      <c r="C27">
        <f t="shared" ref="C27:D27" si="0">SUM(C20:C26)</f>
        <v>0.99999999999999989</v>
      </c>
      <c r="D27">
        <f t="shared" si="0"/>
        <v>0.99999999999999989</v>
      </c>
      <c r="E27">
        <f t="shared" ref="E27" si="1">SUM(E20:E26)</f>
        <v>1</v>
      </c>
    </row>
    <row r="29" spans="1:5" x14ac:dyDescent="0.25">
      <c r="A29" t="s">
        <v>166</v>
      </c>
      <c r="B29">
        <v>0</v>
      </c>
      <c r="C29">
        <v>0.1</v>
      </c>
      <c r="D29">
        <v>0.2</v>
      </c>
      <c r="E29">
        <v>0</v>
      </c>
    </row>
    <row r="30" spans="1:5" x14ac:dyDescent="0.25">
      <c r="A30" t="s">
        <v>173</v>
      </c>
      <c r="B30">
        <v>0</v>
      </c>
      <c r="C30">
        <v>0.1</v>
      </c>
      <c r="D30">
        <v>0.2</v>
      </c>
      <c r="E30">
        <v>0</v>
      </c>
    </row>
    <row r="31" spans="1:5" x14ac:dyDescent="0.25">
      <c r="A31" t="s">
        <v>180</v>
      </c>
      <c r="B31">
        <v>0</v>
      </c>
      <c r="C31">
        <v>0.2</v>
      </c>
      <c r="D31">
        <v>0.1</v>
      </c>
      <c r="E31">
        <v>0</v>
      </c>
    </row>
    <row r="32" spans="1:5" x14ac:dyDescent="0.25">
      <c r="A32" t="s">
        <v>186</v>
      </c>
      <c r="B32">
        <v>0</v>
      </c>
      <c r="C32">
        <v>0.2</v>
      </c>
      <c r="D32">
        <v>0.1</v>
      </c>
      <c r="E32">
        <v>0</v>
      </c>
    </row>
    <row r="33" spans="1:5" x14ac:dyDescent="0.25">
      <c r="A33" t="s">
        <v>194</v>
      </c>
      <c r="B33">
        <v>0</v>
      </c>
      <c r="C33">
        <v>0.2</v>
      </c>
      <c r="D33">
        <v>0.2</v>
      </c>
      <c r="E33">
        <v>0</v>
      </c>
    </row>
    <row r="34" spans="1:5" x14ac:dyDescent="0.25">
      <c r="A34" t="s">
        <v>202</v>
      </c>
      <c r="B34">
        <v>0</v>
      </c>
      <c r="C34">
        <v>0.2</v>
      </c>
      <c r="D34">
        <v>0.2</v>
      </c>
      <c r="E34">
        <v>0</v>
      </c>
    </row>
    <row r="35" spans="1:5" x14ac:dyDescent="0.25">
      <c r="A35" t="s">
        <v>264</v>
      </c>
      <c r="B35">
        <f>SUM(B29:B34)</f>
        <v>0</v>
      </c>
      <c r="C35">
        <f t="shared" ref="C35:D35" si="2">SUM(C29:C34)</f>
        <v>1</v>
      </c>
      <c r="D35">
        <f t="shared" si="2"/>
        <v>1</v>
      </c>
      <c r="E35">
        <f t="shared" ref="E35" si="3">SUM(E29:E34)</f>
        <v>0</v>
      </c>
    </row>
    <row r="37" spans="1:5" x14ac:dyDescent="0.25">
      <c r="A37" t="s">
        <v>212</v>
      </c>
      <c r="B37">
        <v>0</v>
      </c>
      <c r="C37">
        <v>0</v>
      </c>
      <c r="D37">
        <v>0</v>
      </c>
      <c r="E37">
        <v>0.2</v>
      </c>
    </row>
    <row r="38" spans="1:5" x14ac:dyDescent="0.25">
      <c r="A38" t="s">
        <v>220</v>
      </c>
      <c r="B38">
        <v>0</v>
      </c>
      <c r="C38">
        <v>0</v>
      </c>
      <c r="D38">
        <v>0</v>
      </c>
      <c r="E38">
        <v>0.1</v>
      </c>
    </row>
    <row r="39" spans="1:5" x14ac:dyDescent="0.25">
      <c r="A39" t="s">
        <v>226</v>
      </c>
      <c r="B39">
        <v>0</v>
      </c>
      <c r="C39">
        <v>0</v>
      </c>
      <c r="D39">
        <v>0</v>
      </c>
      <c r="E39">
        <v>0.2</v>
      </c>
    </row>
    <row r="40" spans="1:5" x14ac:dyDescent="0.25">
      <c r="A40" t="s">
        <v>234</v>
      </c>
      <c r="B40">
        <v>0</v>
      </c>
      <c r="C40">
        <v>0</v>
      </c>
      <c r="D40">
        <v>0</v>
      </c>
      <c r="E40">
        <v>0.15</v>
      </c>
    </row>
    <row r="41" spans="1:5" x14ac:dyDescent="0.25">
      <c r="A41" t="s">
        <v>240</v>
      </c>
      <c r="B41">
        <v>0</v>
      </c>
      <c r="C41">
        <v>0</v>
      </c>
      <c r="D41">
        <v>0</v>
      </c>
      <c r="E41">
        <v>0.1</v>
      </c>
    </row>
    <row r="42" spans="1:5" x14ac:dyDescent="0.25">
      <c r="A42" t="s">
        <v>248</v>
      </c>
      <c r="B42">
        <v>0</v>
      </c>
      <c r="C42">
        <v>0</v>
      </c>
      <c r="D42">
        <v>0</v>
      </c>
      <c r="E42">
        <v>0.15</v>
      </c>
    </row>
    <row r="43" spans="1:5" x14ac:dyDescent="0.25">
      <c r="A43" t="s">
        <v>254</v>
      </c>
      <c r="B43">
        <v>0</v>
      </c>
      <c r="C43">
        <v>0</v>
      </c>
      <c r="D43">
        <v>0</v>
      </c>
      <c r="E43">
        <v>0.1</v>
      </c>
    </row>
    <row r="44" spans="1:5" x14ac:dyDescent="0.25">
      <c r="A44" t="s">
        <v>265</v>
      </c>
      <c r="B44">
        <f>SUM(B37:B43)</f>
        <v>0</v>
      </c>
      <c r="C44">
        <f>SUM(C37:C43)</f>
        <v>0</v>
      </c>
      <c r="D44">
        <f>SUM(D37:D43)</f>
        <v>0</v>
      </c>
      <c r="E44">
        <f>SUM(E37:E43)</f>
        <v>1</v>
      </c>
    </row>
    <row r="46" spans="1:5" x14ac:dyDescent="0.25">
      <c r="A46" t="s">
        <v>266</v>
      </c>
      <c r="B46">
        <v>0</v>
      </c>
      <c r="C46">
        <v>0</v>
      </c>
      <c r="D46">
        <v>0</v>
      </c>
      <c r="E46">
        <v>0</v>
      </c>
    </row>
    <row r="47" spans="1:5" x14ac:dyDescent="0.25">
      <c r="A47" t="s">
        <v>267</v>
      </c>
      <c r="B47">
        <v>0</v>
      </c>
      <c r="C47">
        <v>0</v>
      </c>
      <c r="D47">
        <v>0</v>
      </c>
      <c r="E47">
        <v>0</v>
      </c>
    </row>
    <row r="48" spans="1:5" x14ac:dyDescent="0.25">
      <c r="A48" t="s">
        <v>268</v>
      </c>
      <c r="B48">
        <v>0</v>
      </c>
      <c r="C48">
        <v>0</v>
      </c>
      <c r="D48">
        <v>0</v>
      </c>
      <c r="E48">
        <v>0</v>
      </c>
    </row>
    <row r="49" spans="1:5" x14ac:dyDescent="0.25">
      <c r="A49" t="s">
        <v>269</v>
      </c>
      <c r="B49">
        <v>0</v>
      </c>
      <c r="C49">
        <v>0</v>
      </c>
      <c r="D49">
        <v>0</v>
      </c>
      <c r="E49">
        <v>0</v>
      </c>
    </row>
    <row r="50" spans="1:5" x14ac:dyDescent="0.25">
      <c r="A50" t="s">
        <v>270</v>
      </c>
      <c r="B50">
        <v>0</v>
      </c>
      <c r="C50">
        <v>0</v>
      </c>
      <c r="D50">
        <v>0</v>
      </c>
      <c r="E50">
        <v>0</v>
      </c>
    </row>
    <row r="51" spans="1:5" x14ac:dyDescent="0.25">
      <c r="A51" t="s">
        <v>271</v>
      </c>
      <c r="B51">
        <v>0</v>
      </c>
      <c r="C51">
        <v>0</v>
      </c>
      <c r="D51">
        <v>0</v>
      </c>
      <c r="E51">
        <v>0</v>
      </c>
    </row>
    <row r="52" spans="1:5" x14ac:dyDescent="0.25">
      <c r="A52" t="s">
        <v>272</v>
      </c>
      <c r="B52">
        <f>SUM(B46:B51)</f>
        <v>0</v>
      </c>
      <c r="C52">
        <f>SUM(C46:C51)</f>
        <v>0</v>
      </c>
      <c r="D52">
        <f>SUM(D46:D51)</f>
        <v>0</v>
      </c>
      <c r="E52">
        <f>SUM(E46:E51)</f>
        <v>0</v>
      </c>
    </row>
  </sheetData>
  <phoneticPr fontId="13" type="noConversion"/>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Education</vt:lpstr>
      <vt:lpstr>Weights</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2025-01-16T16:59:02Z</dcterms:modified>
  <cp:category/>
  <cp:contentStatus/>
</cp:coreProperties>
</file>